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dbatarse/Desktop/"/>
    </mc:Choice>
  </mc:AlternateContent>
  <xr:revisionPtr revIDLastSave="0" documentId="13_ncr:1_{335E171B-D29C-604F-8611-AE3AFB5C3832}" xr6:coauthVersionLast="47" xr6:coauthVersionMax="47" xr10:uidLastSave="{00000000-0000-0000-0000-000000000000}"/>
  <bookViews>
    <workbookView xWindow="0" yWindow="760" windowWidth="30240" windowHeight="17680" tabRatio="500" activeTab="1" xr2:uid="{00000000-000D-0000-FFFF-FFFF00000000}"/>
  </bookViews>
  <sheets>
    <sheet name="Cost &amp; Time Calculator" sheetId="1" r:id="rId1"/>
    <sheet name="Instruction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0" i="1" l="1"/>
  <c r="B41" i="1" s="1"/>
  <c r="B42" i="1" s="1"/>
  <c r="B27" i="1"/>
  <c r="B37" i="1" s="1"/>
  <c r="B25" i="1"/>
  <c r="B28" i="1" s="1"/>
  <c r="B29" i="1" l="1"/>
  <c r="B34" i="1" s="1"/>
  <c r="F10" i="1" s="1"/>
  <c r="B33" i="1"/>
  <c r="F9" i="1" s="1"/>
  <c r="B30" i="1"/>
  <c r="G12" i="1"/>
  <c r="B43" i="1"/>
  <c r="G11" i="1"/>
  <c r="G10" i="1"/>
  <c r="G9" i="1"/>
  <c r="B44" i="1"/>
  <c r="B26" i="1"/>
  <c r="G13" i="1" l="1"/>
  <c r="B45" i="1"/>
  <c r="B46" i="1"/>
  <c r="B47" i="1" s="1"/>
  <c r="B35" i="1"/>
  <c r="B31" i="1"/>
  <c r="B36" i="1" s="1"/>
  <c r="F12" i="1" s="1"/>
  <c r="B38" i="1" l="1"/>
  <c r="F13" i="1" s="1"/>
  <c r="F11" i="1"/>
</calcChain>
</file>

<file path=xl/sharedStrings.xml><?xml version="1.0" encoding="utf-8"?>
<sst xmlns="http://schemas.openxmlformats.org/spreadsheetml/2006/main" count="106" uniqueCount="98">
  <si>
    <t>Cost &amp; Time Migration Calculator</t>
  </si>
  <si>
    <t>COST INPUTS</t>
  </si>
  <si>
    <t>Average LOC written/changed per developer per day</t>
  </si>
  <si>
    <t>Industry avg: 10-50 LOC/day</t>
  </si>
  <si>
    <t>Total developer work days per year</t>
  </si>
  <si>
    <t>Fully burdened cost per developer per year ($)</t>
  </si>
  <si>
    <t>Potential savings with offshore development (%)</t>
  </si>
  <si>
    <t>Cost savings of rewrite vs new development (%)</t>
  </si>
  <si>
    <t>Better requirements, less design</t>
  </si>
  <si>
    <t>New defects introduced per KLOC</t>
  </si>
  <si>
    <t>Industry avg: 10-50 defects/KLOC</t>
  </si>
  <si>
    <t>Developer hours per defect (find, fix, test)</t>
  </si>
  <si>
    <t>Industry avg: 3-9 hours</t>
  </si>
  <si>
    <t>Total project size (KLOC)</t>
  </si>
  <si>
    <t>← Enter your project size here</t>
  </si>
  <si>
    <t>TIME INPUTS</t>
  </si>
  <si>
    <t>Team size (number of developers)</t>
  </si>
  <si>
    <t>← Enter your team size</t>
  </si>
  <si>
    <t>Parallel work efficiency (%)</t>
  </si>
  <si>
    <t>Account for coordination overhead</t>
  </si>
  <si>
    <t>Testing &amp; QA time factor</t>
  </si>
  <si>
    <t>1.3 = 30% additional time for QA</t>
  </si>
  <si>
    <t>Automated migration time reduction (%)</t>
  </si>
  <si>
    <t>Time saved with automation</t>
  </si>
  <si>
    <t>COST CALCULATIONS</t>
  </si>
  <si>
    <t>Lines of code per developer per year</t>
  </si>
  <si>
    <t>Total developer-months for new development</t>
  </si>
  <si>
    <t>Estimated regression defects</t>
  </si>
  <si>
    <t>Cost per LOC - onshore new development ($)</t>
  </si>
  <si>
    <t>Cost per LOC - offshore development ($)</t>
  </si>
  <si>
    <t>Cost per LOC - domestic rewrite ($)</t>
  </si>
  <si>
    <t>Cost per LOC - offshore rewrite ($)</t>
  </si>
  <si>
    <t>Total cost - onshore new development</t>
  </si>
  <si>
    <t>Total cost - offshore development</t>
  </si>
  <si>
    <t>Total cost - domestic rewrite</t>
  </si>
  <si>
    <t>Total cost - offshore rewrite</t>
  </si>
  <si>
    <t>Cost of defect mitigation</t>
  </si>
  <si>
    <t>Total cost - automated migration (25% of rewrite)</t>
  </si>
  <si>
    <t>TIME CALCULATIONS</t>
  </si>
  <si>
    <t>Baseline developer-days (single developer)</t>
  </si>
  <si>
    <t>Calendar days with team (considering efficiency)</t>
  </si>
  <si>
    <t>Calendar days including QA/testing</t>
  </si>
  <si>
    <t>Months for manual rewrite</t>
  </si>
  <si>
    <t>Days for automated migration</t>
  </si>
  <si>
    <t>Months for automated migration</t>
  </si>
  <si>
    <t>Time saved with automation (days)</t>
  </si>
  <si>
    <t>Time saved with automation (months)</t>
  </si>
  <si>
    <t>Migration Approach</t>
  </si>
  <si>
    <t>Cost</t>
  </si>
  <si>
    <t>Time (Days)</t>
  </si>
  <si>
    <t>Manual Onshore</t>
  </si>
  <si>
    <t>Manual Offshore</t>
  </si>
  <si>
    <t>Rewrite Domestic</t>
  </si>
  <si>
    <t>Rewrite Offshore</t>
  </si>
  <si>
    <t>Automated Migration</t>
  </si>
  <si>
    <t>TOTALS</t>
  </si>
  <si>
    <t>Results</t>
  </si>
  <si>
    <t>Summary</t>
  </si>
  <si>
    <t>Includes salary, taxes, insurance, benefits</t>
  </si>
  <si>
    <t>Standard days after weekends/holidays</t>
  </si>
  <si>
    <t>Best: 40%, Typical: 30-60%</t>
  </si>
  <si>
    <t>How to Use the Cost &amp; Time Migration Calculator</t>
  </si>
  <si>
    <t>1. Download &amp; Open the File</t>
  </si>
  <si>
    <t>Open the Excel workbook.</t>
  </si>
  <si>
    <t>2.Fill in the COST INPUTS (top section)</t>
  </si>
  <si>
    <t>3. Fill in the TIME INPUTS (middle section)</t>
  </si>
  <si>
    <t>Team size (number of developers): How many developers would be assigned to a manual rewrite.</t>
  </si>
  <si>
    <t>Parallel work efficiency (%): Accounts for meetings, coordination, and overhead. 70–85% is typical. Adjust only if you have a strong reason.</t>
  </si>
  <si>
    <t>Testing &amp; QA time factor: Default is 1.3 (30% extra time for testing). Leave as-is unless you have specific data.</t>
  </si>
  <si>
    <t>Automated migration time reduction (%): Default is 75% (industry expected automation savings). Only change if modeling a different automation scenario.</t>
  </si>
  <si>
    <t>4. Read the Results (bottom section)</t>
  </si>
  <si>
    <t>Developer-months required</t>
  </si>
  <si>
    <t>Total cost – onshore new development</t>
  </si>
  <si>
    <t>Total cost – offshore development</t>
  </si>
  <si>
    <t>Total cost – domestic rewrite</t>
  </si>
  <si>
    <t>Total cost – offshore rewrite</t>
  </si>
  <si>
    <t>Total cost – automated migration (25% of rewrite)</t>
  </si>
  <si>
    <t>Baseline developer-days (single dev)</t>
  </si>
  <si>
    <t>Calendar days with your team (efficiency applied)</t>
  </si>
  <si>
    <t>Days &amp; months for automated migration</t>
  </si>
  <si>
    <t>Time saved with automation (days &amp; months)</t>
  </si>
  <si>
    <t>5. Use It to Compare Scenarios. Review the Final Summary (Top Right Corner)</t>
  </si>
  <si>
    <t>This table shows the final comparison, You can now:</t>
  </si>
  <si>
    <t>Cost per LOC for: Onshore new development, Offshore new development, Domestic rewrite and Offshore rewrite.</t>
  </si>
  <si>
    <r>
      <t xml:space="preserve">All input cells are </t>
    </r>
    <r>
      <rPr>
        <b/>
        <sz val="12"/>
        <color theme="1"/>
        <rFont val="Proxima Nova Rg"/>
      </rPr>
      <t>light blue.</t>
    </r>
  </si>
  <si>
    <r>
      <t xml:space="preserve">All </t>
    </r>
    <r>
      <rPr>
        <b/>
        <sz val="12"/>
        <color theme="1"/>
        <rFont val="Proxima Nova Rg"/>
      </rPr>
      <t>yellow cells</t>
    </r>
    <r>
      <rPr>
        <sz val="12"/>
        <color theme="1"/>
        <rFont val="Proxima nova Rg"/>
      </rPr>
      <t xml:space="preserve"> are calculated automatically – </t>
    </r>
    <r>
      <rPr>
        <b/>
        <sz val="12"/>
        <color theme="1"/>
        <rFont val="Proxima Nova Rg"/>
      </rPr>
      <t>don’t edit those.</t>
    </r>
  </si>
  <si>
    <r>
      <rPr>
        <b/>
        <sz val="12"/>
        <color theme="1"/>
        <rFont val="Proxima Nova Rg"/>
      </rPr>
      <t>Average LOC written/changed per developer per day:</t>
    </r>
    <r>
      <rPr>
        <sz val="12"/>
        <color theme="1"/>
        <rFont val="Proxima nova Rg"/>
      </rPr>
      <t xml:space="preserve"> Keep the default or adjust if you know your team’s productivity.</t>
    </r>
  </si>
  <si>
    <r>
      <rPr>
        <b/>
        <sz val="12"/>
        <color theme="1"/>
        <rFont val="Proxima Nova Rg"/>
      </rPr>
      <t>Total developer work days per year:</t>
    </r>
    <r>
      <rPr>
        <sz val="12"/>
        <color theme="1"/>
        <rFont val="Proxima nova Rg"/>
      </rPr>
      <t xml:space="preserve"> Usually ~220–250 days after holidays/vacation.</t>
    </r>
  </si>
  <si>
    <r>
      <rPr>
        <b/>
        <sz val="12"/>
        <color theme="1"/>
        <rFont val="Proxima Nova Rg"/>
      </rPr>
      <t>Fully burdened cost per developer per year ($):</t>
    </r>
    <r>
      <rPr>
        <sz val="12"/>
        <color theme="1"/>
        <rFont val="Proxima nova Rg"/>
      </rPr>
      <t xml:space="preserve"> Enter the all-in annual cost (salary + taxes + benefits).</t>
    </r>
  </si>
  <si>
    <r>
      <rPr>
        <b/>
        <sz val="12"/>
        <color theme="1"/>
        <rFont val="Proxima Nova Rg"/>
      </rPr>
      <t xml:space="preserve">Potential savings with offshore development (%): </t>
    </r>
    <r>
      <rPr>
        <sz val="12"/>
        <color theme="1"/>
        <rFont val="Proxima nova Rg"/>
      </rPr>
      <t>% discount you expect when using offshore teams.</t>
    </r>
  </si>
  <si>
    <r>
      <rPr>
        <b/>
        <sz val="12"/>
        <color theme="1"/>
        <rFont val="Proxima Nova Rg"/>
      </rPr>
      <t>Cost savings of rewrite vs new development (%):</t>
    </r>
    <r>
      <rPr>
        <sz val="12"/>
        <color theme="1"/>
        <rFont val="Proxima nova Rg"/>
      </rPr>
      <t xml:space="preserve"> If rewriting takes less effort than brand-new dev, enter that saving.</t>
    </r>
  </si>
  <si>
    <r>
      <rPr>
        <b/>
        <sz val="12"/>
        <color theme="1"/>
        <rFont val="Proxima Nova Rg"/>
      </rPr>
      <t xml:space="preserve">New defects introduced per KLOC: </t>
    </r>
    <r>
      <rPr>
        <sz val="12"/>
        <color theme="1"/>
        <rFont val="Proxima nova Rg"/>
      </rPr>
      <t>Leave the default unless you have internal quality data.</t>
    </r>
  </si>
  <si>
    <r>
      <rPr>
        <b/>
        <sz val="12"/>
        <color theme="1"/>
        <rFont val="Proxima Nova Rg"/>
      </rPr>
      <t>Developer hours per defect (find, fix, test):</t>
    </r>
    <r>
      <rPr>
        <sz val="12"/>
        <color theme="1"/>
        <rFont val="Proxima nova Rg"/>
      </rPr>
      <t xml:space="preserve"> How many hours it usually takes to resolve one defect.</t>
    </r>
  </si>
  <si>
    <r>
      <rPr>
        <b/>
        <sz val="12"/>
        <color theme="1"/>
        <rFont val="Proxima Nova Rg"/>
      </rPr>
      <t>Total project size (KLOC):</t>
    </r>
    <r>
      <rPr>
        <sz val="12"/>
        <color theme="1"/>
        <rFont val="Proxima nova Rg"/>
      </rPr>
      <t xml:space="preserve"> Enter your application size in thousands of lines of code. Example: 250 KLOC = 250,000 lines of code.</t>
    </r>
  </si>
  <si>
    <r>
      <t xml:space="preserve">After you enter the inputs, the </t>
    </r>
    <r>
      <rPr>
        <b/>
        <sz val="12"/>
        <color theme="1"/>
        <rFont val="Proxima Nova Rg"/>
      </rPr>
      <t>yellow sections update automatically</t>
    </r>
    <r>
      <rPr>
        <sz val="12"/>
        <color theme="1"/>
        <rFont val="Proxima nova Rg"/>
      </rPr>
      <t>:</t>
    </r>
  </si>
  <si>
    <r>
      <t xml:space="preserve">Change </t>
    </r>
    <r>
      <rPr>
        <b/>
        <sz val="12"/>
        <color theme="1"/>
        <rFont val="Proxima Nova Rg"/>
      </rPr>
      <t>project size</t>
    </r>
    <r>
      <rPr>
        <sz val="12"/>
        <color theme="1"/>
        <rFont val="Proxima nova Rg"/>
      </rPr>
      <t xml:space="preserve">, </t>
    </r>
    <r>
      <rPr>
        <b/>
        <sz val="12"/>
        <color theme="1"/>
        <rFont val="Proxima Nova Rg"/>
      </rPr>
      <t>team size</t>
    </r>
    <r>
      <rPr>
        <sz val="12"/>
        <color theme="1"/>
        <rFont val="Proxima nova Rg"/>
      </rPr>
      <t xml:space="preserve">, or </t>
    </r>
    <r>
      <rPr>
        <b/>
        <sz val="12"/>
        <color theme="1"/>
        <rFont val="Proxima Nova Rg"/>
      </rPr>
      <t>automation %</t>
    </r>
    <r>
      <rPr>
        <sz val="12"/>
        <color theme="1"/>
        <rFont val="Proxima nova Rg"/>
      </rPr>
      <t>.</t>
    </r>
  </si>
  <si>
    <r>
      <t xml:space="preserve">See how </t>
    </r>
    <r>
      <rPr>
        <b/>
        <sz val="12"/>
        <color theme="1"/>
        <rFont val="Proxima Nova Rg"/>
      </rPr>
      <t>cost and timeline</t>
    </r>
    <r>
      <rPr>
        <sz val="12"/>
        <color theme="1"/>
        <rFont val="Proxima nova Rg"/>
      </rPr>
      <t xml:space="preserve"> shift in each scenario.</t>
    </r>
  </si>
  <si>
    <r>
      <t xml:space="preserve">Compare </t>
    </r>
    <r>
      <rPr>
        <b/>
        <sz val="12"/>
        <color theme="1"/>
        <rFont val="Proxima Nova Rg"/>
      </rPr>
      <t>manual vs automated migration</t>
    </r>
    <r>
      <rPr>
        <sz val="12"/>
        <color theme="1"/>
        <rFont val="Proxima nova Rg"/>
      </rPr>
      <t xml:space="preserve"> side by side for your planning or business case.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</si>
</sst>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\$#,##0.00"/>
    <numFmt numFmtId="166" formatCode="\$#,##0"/>
    <numFmt numFmtId="167" formatCode="#,##0.0"/>
  </numFmts>
  <fonts count="11">
    <font>
      <sz val="11"/>
      <color theme="1"/>
      <name val="Calibri"/>
      <family val="2"/>
      <charset val="1"/>
    </font>
    <font>
      <sz val="11"/>
      <color theme="1"/>
      <name val="Proxima Nova Rg"/>
      <family val="3"/>
    </font>
    <font>
      <sz val="12"/>
      <color theme="1"/>
      <name val="Proxima Nova Rg"/>
      <family val="3"/>
    </font>
    <font>
      <b/>
      <sz val="12"/>
      <color theme="1"/>
      <name val="Proxima Nova Rg"/>
      <family val="3"/>
    </font>
    <font>
      <b/>
      <sz val="16"/>
      <color theme="0"/>
      <name val="Proxima Nova Rg"/>
      <family val="3"/>
    </font>
    <font>
      <b/>
      <sz val="14"/>
      <color theme="1"/>
      <name val="Proxima Nova Rg"/>
      <family val="3"/>
    </font>
    <font>
      <b/>
      <sz val="12"/>
      <color theme="1"/>
      <name val="Proxima Nova Rg"/>
    </font>
    <font>
      <b/>
      <sz val="16"/>
      <color theme="0"/>
      <name val="Proxima Nova Rg"/>
    </font>
    <font>
      <sz val="16"/>
      <color theme="0"/>
      <name val="Proxima nova Rg"/>
    </font>
    <font>
      <sz val="12"/>
      <color theme="0"/>
      <name val="Proxima nova Rg"/>
    </font>
    <font>
      <sz val="12"/>
      <color theme="1"/>
      <name val="Proxima nova Rg"/>
    </font>
  </fonts>
  <fills count="6">
    <fill>
      <patternFill patternType="none"/>
    </fill>
    <fill>
      <patternFill patternType="gray125"/>
    </fill>
    <fill>
      <patternFill patternType="solid">
        <fgColor rgb="FF006489"/>
        <bgColor indexed="64"/>
      </patternFill>
    </fill>
    <fill>
      <patternFill patternType="solid">
        <fgColor rgb="FFFEBD1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2" fillId="5" borderId="3" xfId="0" applyFont="1" applyFill="1" applyBorder="1"/>
    <xf numFmtId="0" fontId="3" fillId="5" borderId="3" xfId="0" applyFont="1" applyFill="1" applyBorder="1"/>
    <xf numFmtId="164" fontId="3" fillId="5" borderId="3" xfId="0" applyNumberFormat="1" applyFont="1" applyFill="1" applyBorder="1"/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166" fontId="6" fillId="4" borderId="3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3" fontId="6" fillId="3" borderId="5" xfId="0" applyNumberFormat="1" applyFont="1" applyFill="1" applyBorder="1" applyAlignment="1">
      <alignment horizontal="center"/>
    </xf>
    <xf numFmtId="167" fontId="6" fillId="3" borderId="4" xfId="0" applyNumberFormat="1" applyFont="1" applyFill="1" applyBorder="1" applyAlignment="1">
      <alignment horizontal="center"/>
    </xf>
    <xf numFmtId="167" fontId="6" fillId="3" borderId="7" xfId="0" applyNumberFormat="1" applyFont="1" applyFill="1" applyBorder="1" applyAlignment="1">
      <alignment horizontal="center"/>
    </xf>
    <xf numFmtId="167" fontId="6" fillId="3" borderId="5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5" borderId="3" xfId="0" applyFont="1" applyFill="1" applyBorder="1"/>
    <xf numFmtId="0" fontId="10" fillId="4" borderId="3" xfId="0" applyFont="1" applyFill="1" applyBorder="1"/>
    <xf numFmtId="0" fontId="6" fillId="4" borderId="3" xfId="0" applyFont="1" applyFill="1" applyBorder="1"/>
    <xf numFmtId="0" fontId="6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6FF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F2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BD12"/>
      <color rgb="FF006489"/>
      <color rgb="FF453F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47625</xdr:rowOff>
    </xdr:from>
    <xdr:ext cx="2444749" cy="7143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9007D700-56C6-0328-7098-8B1D70373B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0125" y="47625"/>
          <a:ext cx="2444749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zoomScale="80" zoomScaleNormal="80" workbookViewId="0">
      <selection activeCell="A6" sqref="A6:D7"/>
    </sheetView>
  </sheetViews>
  <sheetFormatPr baseColWidth="10" defaultColWidth="8.6640625" defaultRowHeight="14"/>
  <cols>
    <col min="1" max="1" width="78" style="1" customWidth="1"/>
    <col min="2" max="2" width="15" style="1" customWidth="1"/>
    <col min="3" max="3" width="35" style="1" customWidth="1"/>
    <col min="4" max="4" width="20" style="1" customWidth="1"/>
    <col min="5" max="5" width="22.6640625" style="1" bestFit="1" customWidth="1"/>
    <col min="6" max="6" width="12.6640625" style="1" bestFit="1" customWidth="1"/>
    <col min="7" max="7" width="13.5" style="1" bestFit="1" customWidth="1"/>
    <col min="8" max="8" width="12.6640625" style="1" bestFit="1" customWidth="1"/>
    <col min="9" max="9" width="10.1640625" style="1" bestFit="1" customWidth="1"/>
    <col min="10" max="16384" width="8.6640625" style="1"/>
  </cols>
  <sheetData>
    <row r="1" spans="1:7">
      <c r="A1" s="40"/>
      <c r="B1" s="40"/>
      <c r="C1" s="40"/>
      <c r="D1" s="40"/>
      <c r="E1" s="40"/>
      <c r="F1" s="40"/>
      <c r="G1" s="40"/>
    </row>
    <row r="2" spans="1:7">
      <c r="A2" s="40"/>
      <c r="B2" s="40"/>
      <c r="C2" s="40"/>
      <c r="D2" s="40"/>
      <c r="E2" s="40"/>
      <c r="F2" s="40"/>
      <c r="G2" s="40"/>
    </row>
    <row r="3" spans="1:7">
      <c r="A3" s="40"/>
      <c r="B3" s="40"/>
      <c r="C3" s="40"/>
      <c r="D3" s="40"/>
      <c r="E3" s="40"/>
      <c r="F3" s="40"/>
      <c r="G3" s="40"/>
    </row>
    <row r="4" spans="1:7">
      <c r="A4" s="40"/>
      <c r="B4" s="40"/>
      <c r="C4" s="40"/>
      <c r="D4" s="40"/>
      <c r="E4" s="40"/>
      <c r="F4" s="40"/>
      <c r="G4" s="40"/>
    </row>
    <row r="5" spans="1:7">
      <c r="A5" s="40"/>
      <c r="B5" s="40"/>
      <c r="C5" s="40"/>
      <c r="D5" s="40"/>
      <c r="E5" s="40"/>
      <c r="F5" s="40"/>
      <c r="G5" s="40"/>
    </row>
    <row r="6" spans="1:7" ht="21" customHeight="1">
      <c r="A6" s="38" t="s">
        <v>0</v>
      </c>
      <c r="B6" s="38"/>
      <c r="C6" s="38"/>
      <c r="D6" s="38"/>
      <c r="E6" s="18" t="s">
        <v>57</v>
      </c>
      <c r="F6" s="18"/>
      <c r="G6" s="18"/>
    </row>
    <row r="7" spans="1:7">
      <c r="A7" s="38"/>
      <c r="B7" s="38"/>
      <c r="C7" s="38"/>
      <c r="D7" s="38"/>
      <c r="E7" s="18"/>
      <c r="F7" s="18"/>
      <c r="G7" s="18"/>
    </row>
    <row r="8" spans="1:7" ht="16">
      <c r="A8" s="39" t="s">
        <v>1</v>
      </c>
      <c r="B8" s="39"/>
      <c r="C8" s="39"/>
      <c r="D8" s="39"/>
      <c r="E8" s="7" t="s">
        <v>47</v>
      </c>
      <c r="F8" s="8" t="s">
        <v>48</v>
      </c>
      <c r="G8" s="8" t="s">
        <v>49</v>
      </c>
    </row>
    <row r="9" spans="1:7" ht="16">
      <c r="A9" s="4" t="s">
        <v>2</v>
      </c>
      <c r="B9" s="5">
        <v>20</v>
      </c>
      <c r="C9" s="36" t="s">
        <v>3</v>
      </c>
      <c r="D9" s="37"/>
      <c r="E9" s="9" t="s">
        <v>50</v>
      </c>
      <c r="F9" s="10">
        <f>B33</f>
        <v>3000000</v>
      </c>
      <c r="G9" s="11">
        <f>B42</f>
        <v>1625</v>
      </c>
    </row>
    <row r="10" spans="1:7" ht="16">
      <c r="A10" s="4" t="s">
        <v>4</v>
      </c>
      <c r="B10" s="5">
        <v>250</v>
      </c>
      <c r="C10" s="36" t="s">
        <v>59</v>
      </c>
      <c r="D10" s="37"/>
      <c r="E10" s="9" t="s">
        <v>51</v>
      </c>
      <c r="F10" s="10">
        <f>B34</f>
        <v>1800000</v>
      </c>
      <c r="G10" s="11">
        <f>B42</f>
        <v>1625</v>
      </c>
    </row>
    <row r="11" spans="1:7" ht="16">
      <c r="A11" s="4" t="s">
        <v>5</v>
      </c>
      <c r="B11" s="5">
        <v>150000</v>
      </c>
      <c r="C11" s="36" t="s">
        <v>58</v>
      </c>
      <c r="D11" s="37"/>
      <c r="E11" s="9" t="s">
        <v>52</v>
      </c>
      <c r="F11" s="10">
        <f>B35</f>
        <v>2400000</v>
      </c>
      <c r="G11" s="11">
        <f>B42*(1-B13)</f>
        <v>1300</v>
      </c>
    </row>
    <row r="12" spans="1:7" ht="16">
      <c r="A12" s="4" t="s">
        <v>6</v>
      </c>
      <c r="B12" s="6">
        <v>0.4</v>
      </c>
      <c r="C12" s="36" t="s">
        <v>60</v>
      </c>
      <c r="D12" s="37"/>
      <c r="E12" s="9" t="s">
        <v>53</v>
      </c>
      <c r="F12" s="10">
        <f>B36</f>
        <v>1439999.9999999998</v>
      </c>
      <c r="G12" s="11">
        <f>B42*(1-B13)</f>
        <v>1300</v>
      </c>
    </row>
    <row r="13" spans="1:7" ht="16">
      <c r="A13" s="4" t="s">
        <v>7</v>
      </c>
      <c r="B13" s="6">
        <v>0.2</v>
      </c>
      <c r="C13" s="36" t="s">
        <v>8</v>
      </c>
      <c r="D13" s="37"/>
      <c r="E13" s="9" t="s">
        <v>54</v>
      </c>
      <c r="F13" s="10">
        <f>B38</f>
        <v>600000</v>
      </c>
      <c r="G13" s="11">
        <f>B44</f>
        <v>406.25</v>
      </c>
    </row>
    <row r="14" spans="1:7" ht="16">
      <c r="A14" s="4" t="s">
        <v>9</v>
      </c>
      <c r="B14" s="5">
        <v>25</v>
      </c>
      <c r="C14" s="36" t="s">
        <v>10</v>
      </c>
      <c r="D14" s="37"/>
    </row>
    <row r="15" spans="1:7" ht="16">
      <c r="A15" s="4" t="s">
        <v>11</v>
      </c>
      <c r="B15" s="5">
        <v>5</v>
      </c>
      <c r="C15" s="36" t="s">
        <v>12</v>
      </c>
      <c r="D15" s="37"/>
    </row>
    <row r="16" spans="1:7" ht="16">
      <c r="A16" s="4" t="s">
        <v>13</v>
      </c>
      <c r="B16" s="5">
        <v>100</v>
      </c>
      <c r="C16" s="36" t="s">
        <v>14</v>
      </c>
      <c r="D16" s="37"/>
    </row>
    <row r="17" spans="1:4" ht="16">
      <c r="A17" s="39" t="s">
        <v>15</v>
      </c>
      <c r="B17" s="39"/>
      <c r="C17" s="39"/>
      <c r="D17" s="39"/>
    </row>
    <row r="18" spans="1:4" ht="16">
      <c r="A18" s="4" t="s">
        <v>16</v>
      </c>
      <c r="B18" s="5">
        <v>5</v>
      </c>
      <c r="C18" s="36" t="s">
        <v>17</v>
      </c>
      <c r="D18" s="37"/>
    </row>
    <row r="19" spans="1:4" ht="16">
      <c r="A19" s="4" t="s">
        <v>18</v>
      </c>
      <c r="B19" s="6">
        <v>0.8</v>
      </c>
      <c r="C19" s="36" t="s">
        <v>19</v>
      </c>
      <c r="D19" s="37"/>
    </row>
    <row r="20" spans="1:4" ht="18" customHeight="1">
      <c r="A20" s="4" t="s">
        <v>20</v>
      </c>
      <c r="B20" s="5">
        <v>1.3</v>
      </c>
      <c r="C20" s="36" t="s">
        <v>21</v>
      </c>
      <c r="D20" s="37"/>
    </row>
    <row r="21" spans="1:4" ht="16">
      <c r="A21" s="4" t="s">
        <v>22</v>
      </c>
      <c r="B21" s="6">
        <v>0.75</v>
      </c>
      <c r="C21" s="36" t="s">
        <v>23</v>
      </c>
      <c r="D21" s="37"/>
    </row>
    <row r="22" spans="1:4">
      <c r="A22" s="22" t="s">
        <v>56</v>
      </c>
      <c r="B22" s="22"/>
      <c r="C22" s="22"/>
      <c r="D22" s="22"/>
    </row>
    <row r="23" spans="1:4">
      <c r="A23" s="23"/>
      <c r="B23" s="23"/>
      <c r="C23" s="23"/>
      <c r="D23" s="23"/>
    </row>
    <row r="24" spans="1:4" ht="16">
      <c r="A24" s="24" t="s">
        <v>24</v>
      </c>
      <c r="B24" s="25"/>
      <c r="C24" s="25"/>
      <c r="D24" s="26"/>
    </row>
    <row r="25" spans="1:4" ht="15" customHeight="1">
      <c r="A25" s="4" t="s">
        <v>25</v>
      </c>
      <c r="B25" s="30">
        <f>B9*B10</f>
        <v>5000</v>
      </c>
      <c r="C25" s="31"/>
      <c r="D25" s="32"/>
    </row>
    <row r="26" spans="1:4" ht="16">
      <c r="A26" s="4" t="s">
        <v>26</v>
      </c>
      <c r="B26" s="30">
        <f>(B16*1000)/B25*12</f>
        <v>240</v>
      </c>
      <c r="C26" s="31"/>
      <c r="D26" s="32"/>
    </row>
    <row r="27" spans="1:4" ht="16">
      <c r="A27" s="4" t="s">
        <v>27</v>
      </c>
      <c r="B27" s="30">
        <f>B14*B16</f>
        <v>2500</v>
      </c>
      <c r="C27" s="31"/>
      <c r="D27" s="32"/>
    </row>
    <row r="28" spans="1:4" ht="16">
      <c r="A28" s="4" t="s">
        <v>28</v>
      </c>
      <c r="B28" s="33">
        <f>B11/B25</f>
        <v>30</v>
      </c>
      <c r="C28" s="34"/>
      <c r="D28" s="35"/>
    </row>
    <row r="29" spans="1:4" ht="16">
      <c r="A29" s="4" t="s">
        <v>29</v>
      </c>
      <c r="B29" s="33">
        <f>B28*(1-B12)</f>
        <v>18</v>
      </c>
      <c r="C29" s="34"/>
      <c r="D29" s="35"/>
    </row>
    <row r="30" spans="1:4" ht="16">
      <c r="A30" s="4" t="s">
        <v>30</v>
      </c>
      <c r="B30" s="33">
        <f>B28*(1-B13)</f>
        <v>24</v>
      </c>
      <c r="C30" s="34"/>
      <c r="D30" s="35"/>
    </row>
    <row r="31" spans="1:4" ht="16">
      <c r="A31" s="4" t="s">
        <v>31</v>
      </c>
      <c r="B31" s="33">
        <f>B30*(1-B12)</f>
        <v>14.399999999999999</v>
      </c>
      <c r="C31" s="34"/>
      <c r="D31" s="35"/>
    </row>
    <row r="32" spans="1:4" ht="16">
      <c r="A32" s="27" t="s">
        <v>55</v>
      </c>
      <c r="B32" s="28"/>
      <c r="C32" s="28"/>
      <c r="D32" s="29"/>
    </row>
    <row r="33" spans="1:10" ht="16">
      <c r="A33" s="4" t="s">
        <v>32</v>
      </c>
      <c r="B33" s="19">
        <f>B28*B16*1000</f>
        <v>3000000</v>
      </c>
      <c r="C33" s="20"/>
      <c r="D33" s="21"/>
    </row>
    <row r="34" spans="1:10" ht="16">
      <c r="A34" s="4" t="s">
        <v>33</v>
      </c>
      <c r="B34" s="19">
        <f>B29*B16*1000</f>
        <v>1800000</v>
      </c>
      <c r="C34" s="20"/>
      <c r="D34" s="21"/>
    </row>
    <row r="35" spans="1:10" ht="16">
      <c r="A35" s="4" t="s">
        <v>34</v>
      </c>
      <c r="B35" s="19">
        <f>B30*B16*1000</f>
        <v>2400000</v>
      </c>
      <c r="C35" s="20"/>
      <c r="D35" s="21"/>
    </row>
    <row r="36" spans="1:10" ht="16">
      <c r="A36" s="4" t="s">
        <v>35</v>
      </c>
      <c r="B36" s="19">
        <f>B31*B16*1000</f>
        <v>1439999.9999999998</v>
      </c>
      <c r="C36" s="20"/>
      <c r="D36" s="21"/>
      <c r="J36" s="3"/>
    </row>
    <row r="37" spans="1:10" ht="16">
      <c r="A37" s="4" t="s">
        <v>36</v>
      </c>
      <c r="B37" s="19">
        <f>(B27*B15*B11/2000)</f>
        <v>937500</v>
      </c>
      <c r="C37" s="20"/>
      <c r="D37" s="21"/>
    </row>
    <row r="38" spans="1:10" ht="16">
      <c r="A38" s="4" t="s">
        <v>37</v>
      </c>
      <c r="B38" s="19">
        <f>B35*0.25</f>
        <v>600000</v>
      </c>
      <c r="C38" s="20"/>
      <c r="D38" s="21"/>
    </row>
    <row r="39" spans="1:10" ht="16">
      <c r="A39" s="24" t="s">
        <v>38</v>
      </c>
      <c r="B39" s="25"/>
      <c r="C39" s="25"/>
      <c r="D39" s="26"/>
    </row>
    <row r="40" spans="1:10" ht="16">
      <c r="A40" s="4" t="s">
        <v>39</v>
      </c>
      <c r="B40" s="12">
        <f>(B16*1000)/B9</f>
        <v>5000</v>
      </c>
      <c r="C40" s="13"/>
      <c r="D40" s="14"/>
    </row>
    <row r="41" spans="1:10" ht="16">
      <c r="A41" s="4" t="s">
        <v>40</v>
      </c>
      <c r="B41" s="12">
        <f>B40/(B18*B19)</f>
        <v>1250</v>
      </c>
      <c r="C41" s="13"/>
      <c r="D41" s="14"/>
    </row>
    <row r="42" spans="1:10" ht="16">
      <c r="A42" s="4" t="s">
        <v>41</v>
      </c>
      <c r="B42" s="12">
        <f>B41*B20</f>
        <v>1625</v>
      </c>
      <c r="C42" s="13"/>
      <c r="D42" s="14"/>
    </row>
    <row r="43" spans="1:10" ht="16">
      <c r="A43" s="4" t="s">
        <v>42</v>
      </c>
      <c r="B43" s="15">
        <f>B42/30</f>
        <v>54.166666666666664</v>
      </c>
      <c r="C43" s="16"/>
      <c r="D43" s="17"/>
    </row>
    <row r="44" spans="1:10" ht="16">
      <c r="A44" s="4" t="s">
        <v>43</v>
      </c>
      <c r="B44" s="12">
        <f>B42*(1-B21)</f>
        <v>406.25</v>
      </c>
      <c r="C44" s="13"/>
      <c r="D44" s="14"/>
    </row>
    <row r="45" spans="1:10" ht="16">
      <c r="A45" s="4" t="s">
        <v>44</v>
      </c>
      <c r="B45" s="15">
        <f>B44/30</f>
        <v>13.541666666666666</v>
      </c>
      <c r="C45" s="16"/>
      <c r="D45" s="17"/>
    </row>
    <row r="46" spans="1:10" ht="16">
      <c r="A46" s="4" t="s">
        <v>45</v>
      </c>
      <c r="B46" s="12">
        <f>B42-B44</f>
        <v>1218.75</v>
      </c>
      <c r="C46" s="13"/>
      <c r="D46" s="14"/>
    </row>
    <row r="47" spans="1:10" ht="16">
      <c r="A47" s="4" t="s">
        <v>46</v>
      </c>
      <c r="B47" s="15">
        <f>B46/30</f>
        <v>40.625</v>
      </c>
      <c r="C47" s="16"/>
      <c r="D47" s="17"/>
    </row>
    <row r="51" spans="4:4">
      <c r="D51" s="2"/>
    </row>
    <row r="52" spans="4:4">
      <c r="D52" s="2"/>
    </row>
    <row r="53" spans="4:4">
      <c r="D53" s="2"/>
    </row>
    <row r="54" spans="4:4">
      <c r="D54" s="2"/>
    </row>
  </sheetData>
  <mergeCells count="42">
    <mergeCell ref="C20:D20"/>
    <mergeCell ref="C21:D21"/>
    <mergeCell ref="A6:D7"/>
    <mergeCell ref="A8:D8"/>
    <mergeCell ref="A1:G5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C19:D19"/>
    <mergeCell ref="A17:D17"/>
    <mergeCell ref="B33:D33"/>
    <mergeCell ref="B34:D34"/>
    <mergeCell ref="B35:D35"/>
    <mergeCell ref="B36:D36"/>
    <mergeCell ref="B37:D37"/>
    <mergeCell ref="B27:D27"/>
    <mergeCell ref="B28:D28"/>
    <mergeCell ref="B29:D29"/>
    <mergeCell ref="B30:D30"/>
    <mergeCell ref="B31:D31"/>
    <mergeCell ref="B44:D44"/>
    <mergeCell ref="B45:D45"/>
    <mergeCell ref="B46:D46"/>
    <mergeCell ref="B47:D47"/>
    <mergeCell ref="E6:G7"/>
    <mergeCell ref="B38:D38"/>
    <mergeCell ref="B40:D40"/>
    <mergeCell ref="B41:D41"/>
    <mergeCell ref="B42:D42"/>
    <mergeCell ref="B43:D43"/>
    <mergeCell ref="A22:D23"/>
    <mergeCell ref="A24:D24"/>
    <mergeCell ref="A32:D32"/>
    <mergeCell ref="A39:D39"/>
    <mergeCell ref="B25:D25"/>
    <mergeCell ref="B26:D2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B477-B077-CB40-8090-0C31F8D9D1BE}">
  <dimension ref="A1:N40"/>
  <sheetViews>
    <sheetView tabSelected="1" workbookViewId="0">
      <selection activeCell="P21" sqref="P21"/>
    </sheetView>
  </sheetViews>
  <sheetFormatPr baseColWidth="10" defaultRowHeight="15"/>
  <sheetData>
    <row r="1" spans="1:14" ht="20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6">
      <c r="A2" s="42" t="s">
        <v>62</v>
      </c>
      <c r="B2" s="42"/>
      <c r="C2" s="43" t="s">
        <v>63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6">
      <c r="A3" s="42"/>
      <c r="B3" s="42"/>
      <c r="C3" s="43" t="s">
        <v>84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6">
      <c r="A4" s="42"/>
      <c r="B4" s="42"/>
      <c r="C4" s="43" t="s">
        <v>85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16">
      <c r="A5" s="42" t="s">
        <v>64</v>
      </c>
      <c r="B5" s="42"/>
      <c r="C5" s="44" t="s">
        <v>86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6">
      <c r="A6" s="42"/>
      <c r="B6" s="42"/>
      <c r="C6" s="44" t="s">
        <v>87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16">
      <c r="A7" s="42"/>
      <c r="B7" s="42"/>
      <c r="C7" s="44" t="s">
        <v>88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16">
      <c r="A8" s="42"/>
      <c r="B8" s="42"/>
      <c r="C8" s="44" t="s">
        <v>89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16">
      <c r="A9" s="42"/>
      <c r="B9" s="42"/>
      <c r="C9" s="44" t="s">
        <v>90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ht="16">
      <c r="A10" s="42"/>
      <c r="B10" s="42"/>
      <c r="C10" s="44" t="s">
        <v>91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6">
      <c r="A11" s="42"/>
      <c r="B11" s="42"/>
      <c r="C11" s="44" t="s">
        <v>92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ht="16">
      <c r="A12" s="42"/>
      <c r="B12" s="42"/>
      <c r="C12" s="44" t="s">
        <v>93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ht="16">
      <c r="A13" s="42" t="s">
        <v>65</v>
      </c>
      <c r="B13" s="42"/>
      <c r="C13" s="43" t="s">
        <v>66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16">
      <c r="A14" s="42"/>
      <c r="B14" s="42"/>
      <c r="C14" s="43" t="s">
        <v>67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ht="16">
      <c r="A15" s="42"/>
      <c r="B15" s="42"/>
      <c r="C15" s="43" t="s">
        <v>68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ht="16">
      <c r="A16" s="42"/>
      <c r="B16" s="42"/>
      <c r="C16" s="43" t="s">
        <v>69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</row>
    <row r="17" spans="1:14" ht="16">
      <c r="A17" s="42" t="s">
        <v>70</v>
      </c>
      <c r="B17" s="42"/>
      <c r="C17" s="44" t="s">
        <v>94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6">
      <c r="A18" s="42"/>
      <c r="B18" s="42"/>
      <c r="C18" s="46" t="s">
        <v>24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1:14" ht="16">
      <c r="A19" s="42"/>
      <c r="B19" s="42"/>
      <c r="C19" s="44" t="s">
        <v>25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ht="16">
      <c r="A20" s="42"/>
      <c r="B20" s="42"/>
      <c r="C20" s="44" t="s">
        <v>71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6">
      <c r="A21" s="42"/>
      <c r="B21" s="42"/>
      <c r="C21" s="44" t="s">
        <v>27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16">
      <c r="A22" s="42"/>
      <c r="B22" s="42"/>
      <c r="C22" s="44" t="s">
        <v>83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16">
      <c r="A23" s="42"/>
      <c r="B23" s="42"/>
      <c r="C23" s="46" t="s">
        <v>55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</row>
    <row r="24" spans="1:14" ht="16">
      <c r="A24" s="42"/>
      <c r="B24" s="42"/>
      <c r="C24" s="44" t="s">
        <v>72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16">
      <c r="A25" s="42"/>
      <c r="B25" s="42"/>
      <c r="C25" s="44" t="s">
        <v>73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ht="16">
      <c r="A26" s="42"/>
      <c r="B26" s="42"/>
      <c r="C26" s="44" t="s">
        <v>74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16">
      <c r="A27" s="42"/>
      <c r="B27" s="42"/>
      <c r="C27" s="44" t="s">
        <v>75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16">
      <c r="A28" s="42"/>
      <c r="B28" s="42"/>
      <c r="C28" s="44" t="s">
        <v>36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ht="16">
      <c r="A29" s="42"/>
      <c r="B29" s="42"/>
      <c r="C29" s="44" t="s">
        <v>76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ht="16">
      <c r="A30" s="42"/>
      <c r="B30" s="42"/>
      <c r="C30" s="46" t="s">
        <v>38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</row>
    <row r="31" spans="1:14" ht="16">
      <c r="A31" s="42"/>
      <c r="B31" s="42"/>
      <c r="C31" s="44" t="s">
        <v>77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ht="16">
      <c r="A32" s="42"/>
      <c r="B32" s="42"/>
      <c r="C32" s="44" t="s">
        <v>78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ht="16">
      <c r="A33" s="42"/>
      <c r="B33" s="42"/>
      <c r="C33" s="44" t="s">
        <v>41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6">
      <c r="A34" s="42"/>
      <c r="B34" s="42"/>
      <c r="C34" s="44" t="s">
        <v>42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1:14" ht="16">
      <c r="A35" s="42"/>
      <c r="B35" s="42"/>
      <c r="C35" s="44" t="s">
        <v>79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 ht="16">
      <c r="A36" s="42"/>
      <c r="B36" s="42"/>
      <c r="C36" s="44" t="s">
        <v>80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ht="16">
      <c r="A37" s="42" t="s">
        <v>81</v>
      </c>
      <c r="B37" s="42"/>
      <c r="C37" s="43" t="s">
        <v>82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1:14" ht="16">
      <c r="A38" s="42"/>
      <c r="B38" s="42"/>
      <c r="C38" s="43" t="s">
        <v>95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ht="16">
      <c r="A39" s="42"/>
      <c r="B39" s="42"/>
      <c r="C39" s="43" t="s">
        <v>96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ht="16">
      <c r="A40" s="42"/>
      <c r="B40" s="42"/>
      <c r="C40" s="43" t="s">
        <v>97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</sheetData>
  <mergeCells count="45">
    <mergeCell ref="A13:B16"/>
    <mergeCell ref="A17:B36"/>
    <mergeCell ref="A37:B40"/>
    <mergeCell ref="C7:N7"/>
    <mergeCell ref="C8:N8"/>
    <mergeCell ref="C9:N9"/>
    <mergeCell ref="C10:N10"/>
    <mergeCell ref="A2:B4"/>
    <mergeCell ref="A5:B12"/>
    <mergeCell ref="C19:N19"/>
    <mergeCell ref="C20:N20"/>
    <mergeCell ref="C21:N21"/>
    <mergeCell ref="C22:N22"/>
    <mergeCell ref="C17:N17"/>
    <mergeCell ref="C18:N18"/>
    <mergeCell ref="C39:N39"/>
    <mergeCell ref="C40:N40"/>
    <mergeCell ref="C23:N23"/>
    <mergeCell ref="C24:N24"/>
    <mergeCell ref="C25:N25"/>
    <mergeCell ref="C26:N26"/>
    <mergeCell ref="C27:N27"/>
    <mergeCell ref="C28:N28"/>
    <mergeCell ref="C31:N31"/>
    <mergeCell ref="C32:N32"/>
    <mergeCell ref="C33:N33"/>
    <mergeCell ref="C34:N34"/>
    <mergeCell ref="C29:N29"/>
    <mergeCell ref="C30:N30"/>
    <mergeCell ref="A1:N1"/>
    <mergeCell ref="C35:N35"/>
    <mergeCell ref="C36:N36"/>
    <mergeCell ref="C37:N37"/>
    <mergeCell ref="C38:N38"/>
    <mergeCell ref="C11:N11"/>
    <mergeCell ref="C12:N12"/>
    <mergeCell ref="C13:N13"/>
    <mergeCell ref="C14:N14"/>
    <mergeCell ref="C15:N15"/>
    <mergeCell ref="C16:N16"/>
    <mergeCell ref="C2:N2"/>
    <mergeCell ref="C3:N3"/>
    <mergeCell ref="C4:N4"/>
    <mergeCell ref="C5:N5"/>
    <mergeCell ref="C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&amp; Time Calculator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Daniela  Maria Batarse</cp:lastModifiedBy>
  <cp:revision>0</cp:revision>
  <dcterms:created xsi:type="dcterms:W3CDTF">2025-11-18T01:32:55Z</dcterms:created>
  <dcterms:modified xsi:type="dcterms:W3CDTF">2025-11-21T16:39:23Z</dcterms:modified>
  <dc:language>en-US</dc:language>
</cp:coreProperties>
</file>